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6 - 2028\Доходы\"/>
    </mc:Choice>
  </mc:AlternateContent>
  <bookViews>
    <workbookView xWindow="-120" yWindow="-120" windowWidth="29040" windowHeight="15840"/>
  </bookViews>
  <sheets>
    <sheet name="сведения о доходах 2024-2028" sheetId="6" r:id="rId1"/>
  </sheets>
  <definedNames>
    <definedName name="_xlnm.Print_Titles" localSheetId="0">'сведения о доходах 2024-2028'!$8:$13</definedName>
    <definedName name="_xlnm.Print_Area" localSheetId="0">'сведения о доходах 2024-2028'!$A$1:$K$61</definedName>
  </definedNames>
  <calcPr calcId="162913"/>
</workbook>
</file>

<file path=xl/calcChain.xml><?xml version="1.0" encoding="utf-8"?>
<calcChain xmlns="http://schemas.openxmlformats.org/spreadsheetml/2006/main">
  <c r="H17" i="6" l="1"/>
  <c r="H16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40" i="6"/>
  <c r="I41" i="6"/>
  <c r="I42" i="6"/>
  <c r="I43" i="6"/>
  <c r="I44" i="6"/>
  <c r="I45" i="6"/>
  <c r="I46" i="6"/>
  <c r="I48" i="6"/>
  <c r="I49" i="6"/>
  <c r="I50" i="6"/>
  <c r="I51" i="6"/>
  <c r="I54" i="6"/>
  <c r="I55" i="6"/>
  <c r="I56" i="6"/>
  <c r="I57" i="6"/>
  <c r="I58" i="6"/>
  <c r="I59" i="6"/>
  <c r="I60" i="6"/>
  <c r="F19" i="6"/>
  <c r="F18" i="6"/>
  <c r="F17" i="6"/>
  <c r="D18" i="6"/>
  <c r="E18" i="6"/>
  <c r="H19" i="6"/>
  <c r="G16" i="6"/>
  <c r="G17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8" i="6"/>
  <c r="G39" i="6"/>
  <c r="G40" i="6"/>
  <c r="G41" i="6"/>
  <c r="G42" i="6"/>
  <c r="G43" i="6"/>
  <c r="G44" i="6"/>
  <c r="G45" i="6"/>
  <c r="G46" i="6"/>
  <c r="G47" i="6"/>
  <c r="G48" i="6"/>
  <c r="G50" i="6"/>
  <c r="G51" i="6"/>
  <c r="G52" i="6"/>
  <c r="G53" i="6"/>
  <c r="G54" i="6"/>
  <c r="G55" i="6"/>
  <c r="G56" i="6"/>
  <c r="G57" i="6"/>
  <c r="G58" i="6"/>
  <c r="G59" i="6"/>
  <c r="G60" i="6"/>
  <c r="B34" i="6"/>
  <c r="D33" i="6"/>
  <c r="G18" i="6" l="1"/>
  <c r="C34" i="6"/>
  <c r="F39" i="6"/>
  <c r="H39" i="6"/>
  <c r="C16" i="6"/>
  <c r="D16" i="6"/>
  <c r="E16" i="6"/>
  <c r="J16" i="6"/>
  <c r="K16" i="6"/>
  <c r="F56" i="6" l="1"/>
  <c r="H37" i="6"/>
  <c r="F37" i="6"/>
  <c r="F38" i="6"/>
  <c r="H38" i="6"/>
  <c r="C46" i="6" l="1"/>
  <c r="C43" i="6"/>
  <c r="C53" i="6"/>
  <c r="C52" i="6" s="1"/>
  <c r="C41" i="6"/>
  <c r="C25" i="6"/>
  <c r="C20" i="6"/>
  <c r="C18" i="6"/>
  <c r="C15" i="6" l="1"/>
  <c r="C33" i="6"/>
  <c r="C14" i="6" l="1"/>
  <c r="C61" i="6" s="1"/>
  <c r="H55" i="6" l="1"/>
  <c r="H56" i="6"/>
  <c r="H57" i="6"/>
  <c r="H58" i="6"/>
  <c r="H59" i="6"/>
  <c r="H60" i="6"/>
  <c r="H54" i="6"/>
  <c r="F55" i="6"/>
  <c r="F57" i="6"/>
  <c r="F58" i="6"/>
  <c r="F59" i="6"/>
  <c r="F60" i="6"/>
  <c r="F54" i="6"/>
  <c r="H50" i="6"/>
  <c r="H51" i="6"/>
  <c r="F50" i="6"/>
  <c r="F51" i="6"/>
  <c r="H48" i="6"/>
  <c r="H49" i="6"/>
  <c r="F48" i="6"/>
  <c r="F49" i="6"/>
  <c r="H47" i="6"/>
  <c r="F47" i="6"/>
  <c r="H45" i="6"/>
  <c r="H44" i="6"/>
  <c r="F45" i="6"/>
  <c r="F44" i="6"/>
  <c r="H42" i="6"/>
  <c r="F42" i="6"/>
  <c r="H35" i="6"/>
  <c r="H36" i="6"/>
  <c r="H40" i="6"/>
  <c r="F35" i="6"/>
  <c r="F36" i="6"/>
  <c r="F40" i="6"/>
  <c r="H27" i="6"/>
  <c r="H28" i="6"/>
  <c r="H29" i="6"/>
  <c r="H30" i="6"/>
  <c r="H31" i="6"/>
  <c r="H32" i="6"/>
  <c r="H26" i="6"/>
  <c r="F27" i="6"/>
  <c r="F28" i="6"/>
  <c r="F29" i="6"/>
  <c r="F30" i="6"/>
  <c r="F31" i="6"/>
  <c r="F32" i="6"/>
  <c r="F26" i="6"/>
  <c r="H22" i="6" l="1"/>
  <c r="H23" i="6"/>
  <c r="H24" i="6"/>
  <c r="F22" i="6"/>
  <c r="F23" i="6"/>
  <c r="F24" i="6"/>
  <c r="H21" i="6"/>
  <c r="F21" i="6"/>
  <c r="K46" i="6" l="1"/>
  <c r="J46" i="6"/>
  <c r="H46" i="6"/>
  <c r="F46" i="6"/>
  <c r="E46" i="6"/>
  <c r="D46" i="6"/>
  <c r="B46" i="6"/>
  <c r="K53" i="6"/>
  <c r="K52" i="6" s="1"/>
  <c r="J53" i="6"/>
  <c r="J52" i="6" s="1"/>
  <c r="H53" i="6"/>
  <c r="H52" i="6" s="1"/>
  <c r="F53" i="6"/>
  <c r="F52" i="6" s="1"/>
  <c r="E53" i="6"/>
  <c r="D53" i="6"/>
  <c r="K43" i="6"/>
  <c r="J43" i="6"/>
  <c r="H43" i="6"/>
  <c r="F43" i="6"/>
  <c r="E43" i="6"/>
  <c r="D43" i="6"/>
  <c r="K41" i="6"/>
  <c r="J41" i="6"/>
  <c r="H41" i="6"/>
  <c r="F41" i="6"/>
  <c r="E41" i="6"/>
  <c r="D41" i="6"/>
  <c r="K34" i="6"/>
  <c r="J34" i="6"/>
  <c r="H34" i="6"/>
  <c r="F34" i="6"/>
  <c r="E34" i="6"/>
  <c r="D34" i="6"/>
  <c r="K25" i="6"/>
  <c r="J25" i="6"/>
  <c r="H25" i="6"/>
  <c r="F25" i="6"/>
  <c r="E25" i="6"/>
  <c r="D25" i="6"/>
  <c r="K20" i="6"/>
  <c r="J20" i="6"/>
  <c r="H20" i="6"/>
  <c r="F20" i="6"/>
  <c r="E20" i="6"/>
  <c r="D20" i="6"/>
  <c r="K18" i="6"/>
  <c r="J18" i="6"/>
  <c r="H18" i="6"/>
  <c r="H15" i="6" s="1"/>
  <c r="H14" i="6" s="1"/>
  <c r="F15" i="6"/>
  <c r="F14" i="6" s="1"/>
  <c r="F16" i="6"/>
  <c r="B16" i="6"/>
  <c r="D52" i="6" l="1"/>
  <c r="I52" i="6" s="1"/>
  <c r="I53" i="6"/>
  <c r="D15" i="6"/>
  <c r="K15" i="6"/>
  <c r="J15" i="6"/>
  <c r="E15" i="6"/>
  <c r="J33" i="6"/>
  <c r="E52" i="6"/>
  <c r="F33" i="6"/>
  <c r="K33" i="6"/>
  <c r="H33" i="6"/>
  <c r="E33" i="6"/>
  <c r="G15" i="6" l="1"/>
  <c r="D14" i="6"/>
  <c r="D61" i="6" s="1"/>
  <c r="I61" i="6" s="1"/>
  <c r="F61" i="6"/>
  <c r="J14" i="6"/>
  <c r="J61" i="6" s="1"/>
  <c r="K14" i="6"/>
  <c r="K61" i="6" s="1"/>
  <c r="H61" i="6"/>
  <c r="E14" i="6"/>
  <c r="B41" i="6"/>
  <c r="B43" i="6"/>
  <c r="I14" i="6" l="1"/>
  <c r="G14" i="6"/>
  <c r="E61" i="6"/>
  <c r="B18" i="6"/>
  <c r="B25" i="6"/>
  <c r="B20" i="6"/>
  <c r="G61" i="6" l="1"/>
  <c r="B15" i="6"/>
  <c r="B33" i="6"/>
  <c r="B14" i="6" l="1"/>
  <c r="B53" i="6" l="1"/>
  <c r="B52" i="6" l="1"/>
  <c r="B61" i="6" l="1"/>
</calcChain>
</file>

<file path=xl/sharedStrings.xml><?xml version="1.0" encoding="utf-8"?>
<sst xmlns="http://schemas.openxmlformats.org/spreadsheetml/2006/main" count="71" uniqueCount="69">
  <si>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</si>
  <si>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</si>
  <si>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</si>
  <si>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Плата за негативное воздействие на окружающую среду</t>
  </si>
  <si>
    <t>ИТОГО ДОХОДОВ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</si>
  <si>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</si>
  <si>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</si>
  <si>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</si>
  <si>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</si>
  <si>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Транспортный налог с организаций</t>
  </si>
  <si>
    <t>Транспортный налог с физических лиц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</si>
  <si>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</si>
  <si>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</si>
  <si>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Налог, взимаемый в связи с применением патентной системы налогообложения</t>
  </si>
  <si>
    <t>Налог на имущество организаций</t>
  </si>
  <si>
    <t>Земельный налог с организаций</t>
  </si>
  <si>
    <t>Земельный налог с физических лиц</t>
  </si>
  <si>
    <t>тыс. рублей</t>
  </si>
  <si>
    <t>Наименование доходов</t>
  </si>
  <si>
    <t>Сравнение:</t>
  </si>
  <si>
    <t xml:space="preserve">  +,- </t>
  </si>
  <si>
    <t>%</t>
  </si>
  <si>
    <t>Налог на доходы физических лиц Российской Федерации</t>
  </si>
  <si>
    <t>НАЛОГОВЫЕ И НЕНАЛОГОВЫЕ ДОХОДЫ - всего, в том числе:</t>
  </si>
  <si>
    <t>БЕЗВОЗМЕЗДНЫЕ ПОСТУПЛЕНИЯ -  всего , в том числе: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</si>
  <si>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</si>
  <si>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</si>
  <si>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</si>
  <si>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</si>
  <si>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</si>
  <si>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</si>
  <si>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НАЛОГОВЫЕ  ДОХОДЫ - всего, в том числе:</t>
  </si>
  <si>
    <t>НЕНАЛОГОВЫЕ ДОХОДЫ - всего, в том числе: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</si>
  <si>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</si>
  <si>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</si>
  <si>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</si>
  <si>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</si>
  <si>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</si>
  <si>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</si>
  <si>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</si>
  <si>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</si>
  <si>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</si>
  <si>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Прогноз (проект бюджета)</t>
  </si>
  <si>
    <t xml:space="preserve">Ожидаемое исполнение (оценка) </t>
  </si>
  <si>
    <t>Прогноз на 2027 год (проект бюджета)</t>
  </si>
  <si>
    <t>К проекту бюджета муниципального образования</t>
  </si>
  <si>
    <t xml:space="preserve"> Ногликский муниципальный округ Сахалинской области</t>
  </si>
  <si>
    <t>на 2026 год и на плановый период 2027 и 2028 годов</t>
  </si>
  <si>
    <t xml:space="preserve">2024 год (факт) </t>
  </si>
  <si>
    <t xml:space="preserve">2025 год </t>
  </si>
  <si>
    <t>2026 год</t>
  </si>
  <si>
    <t xml:space="preserve">к 2024 году  </t>
  </si>
  <si>
    <t xml:space="preserve">к 2025 году (оценка) </t>
  </si>
  <si>
    <t>Прогноз на 2028 год (проект бюджета)</t>
  </si>
  <si>
    <t>Плановые назначения (решение о бюджете на 2025-2027 годы в редакции от 14.07.2025 № 90)</t>
  </si>
  <si>
    <t>Сведения о доходах бюджета муниципального образования Ногликский муниципльный округ Сахалинской области</t>
  </si>
  <si>
    <t xml:space="preserve"> по видам доходов на 2026 год и на плановый период 2027 и 2028 годов в сравнении с ожидаемым исполнением</t>
  </si>
  <si>
    <t xml:space="preserve">  за 2025 год (оценка текущего финансового года) и отчетом за 2024 год (отчетный финансовый год)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</si>
  <si>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</si>
  <si>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</si>
  <si>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</si>
  <si>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</si>
  <si>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муниципальных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</si>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</sst>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FFFF"/>
      <name val="Arial Cyr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2"/>
    </font>
    <font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7" fillId="0" borderId="0">
      <alignment horizontal="left" shrinkToFit="1"/>
    </xf>
    <xf numFmtId="0" fontId="8" fillId="0" borderId="0">
      <alignment horizontal="center" vertical="center" wrapText="1"/>
    </xf>
    <xf numFmtId="0" fontId="9" fillId="0" borderId="0"/>
    <xf numFmtId="0" fontId="10" fillId="0" borderId="0">
      <alignment horizontal="center" vertical="center" wrapText="1"/>
    </xf>
    <xf numFmtId="0" fontId="11" fillId="0" borderId="0">
      <alignment horizontal="center" vertical="center" shrinkToFit="1"/>
    </xf>
    <xf numFmtId="0" fontId="10" fillId="0" borderId="0"/>
    <xf numFmtId="0" fontId="12" fillId="0" borderId="0">
      <alignment horizontal="center" vertical="center" wrapText="1"/>
    </xf>
    <xf numFmtId="0" fontId="10" fillId="0" borderId="0">
      <alignment horizontal="right" vertical="center" wrapText="1"/>
    </xf>
    <xf numFmtId="0" fontId="7" fillId="0" borderId="7">
      <alignment horizontal="left" shrinkToFit="1"/>
    </xf>
    <xf numFmtId="0" fontId="12" fillId="0" borderId="8">
      <alignment horizontal="center" vertical="center" wrapText="1"/>
    </xf>
    <xf numFmtId="0" fontId="12" fillId="0" borderId="9"/>
    <xf numFmtId="0" fontId="7" fillId="0" borderId="7"/>
    <xf numFmtId="0" fontId="12" fillId="0" borderId="7"/>
    <xf numFmtId="49" fontId="7" fillId="0" borderId="7">
      <alignment horizontal="center" vertical="center" shrinkToFit="1"/>
    </xf>
    <xf numFmtId="49" fontId="12" fillId="0" borderId="8">
      <alignment vertical="top" wrapText="1"/>
    </xf>
    <xf numFmtId="4" fontId="12" fillId="0" borderId="8">
      <alignment horizontal="right" vertical="top" shrinkToFit="1"/>
    </xf>
    <xf numFmtId="0" fontId="10" fillId="0" borderId="9"/>
    <xf numFmtId="0" fontId="12" fillId="0" borderId="0"/>
    <xf numFmtId="0" fontId="13" fillId="0" borderId="0"/>
    <xf numFmtId="0" fontId="13" fillId="0" borderId="0"/>
    <xf numFmtId="49" fontId="14" fillId="0" borderId="8">
      <alignment vertical="top" wrapText="1"/>
    </xf>
    <xf numFmtId="4" fontId="14" fillId="0" borderId="8">
      <alignment horizontal="right" vertical="top" shrinkToFit="1"/>
    </xf>
    <xf numFmtId="0" fontId="8" fillId="0" borderId="9"/>
    <xf numFmtId="0" fontId="8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0" fontId="12" fillId="3" borderId="0"/>
    <xf numFmtId="0" fontId="10" fillId="0" borderId="0">
      <alignment horizontal="left" vertical="center" wrapText="1"/>
    </xf>
    <xf numFmtId="0" fontId="10" fillId="0" borderId="0">
      <alignment horizontal="center" vertical="center" shrinkToFit="1"/>
    </xf>
    <xf numFmtId="0" fontId="12" fillId="3" borderId="11"/>
    <xf numFmtId="0" fontId="12" fillId="3" borderId="10"/>
    <xf numFmtId="0" fontId="12" fillId="3" borderId="12"/>
    <xf numFmtId="0" fontId="10" fillId="0" borderId="0">
      <alignment horizontal="left" wrapText="1"/>
    </xf>
    <xf numFmtId="0" fontId="12" fillId="0" borderId="0">
      <alignment horizontal="left" wrapText="1"/>
    </xf>
    <xf numFmtId="49" fontId="12" fillId="3" borderId="0"/>
    <xf numFmtId="49" fontId="12" fillId="3" borderId="10"/>
    <xf numFmtId="49" fontId="12" fillId="3" borderId="12"/>
    <xf numFmtId="49" fontId="12" fillId="3" borderId="11"/>
  </cellStyleXfs>
  <cellXfs count="64">
    <xf numFmtId="0" fontId="0" fillId="0" borderId="0" xfId="0"/>
    <xf numFmtId="0" fontId="6" fillId="2" borderId="1" xfId="1" applyFont="1" applyFill="1" applyBorder="1" applyAlignment="1">
      <alignment horizontal="left" wrapText="1"/>
    </xf>
    <xf numFmtId="0" fontId="5" fillId="0" borderId="0" xfId="0" applyFont="1"/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2" borderId="15" xfId="1" applyFont="1" applyFill="1" applyBorder="1" applyAlignment="1">
      <alignment horizontal="left" wrapText="1"/>
    </xf>
    <xf numFmtId="165" fontId="1" fillId="0" borderId="1" xfId="1" applyNumberFormat="1" applyFont="1" applyBorder="1" applyAlignment="1">
      <alignment horizontal="right"/>
    </xf>
    <xf numFmtId="165" fontId="1" fillId="0" borderId="1" xfId="0" applyNumberFormat="1" applyFont="1" applyBorder="1" applyAlignment="1" applyProtection="1">
      <alignment horizontal="right"/>
      <protection locked="0"/>
    </xf>
    <xf numFmtId="0" fontId="5" fillId="0" borderId="1" xfId="0" applyFont="1" applyBorder="1" applyAlignment="1">
      <alignment wrapText="1"/>
    </xf>
    <xf numFmtId="0" fontId="1" fillId="2" borderId="1" xfId="1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left" wrapText="1" justifyLastLine="1"/>
      <protection locked="0"/>
    </xf>
    <xf numFmtId="0" fontId="1" fillId="0" borderId="1" xfId="1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" fillId="2" borderId="1" xfId="1" applyFont="1" applyFill="1" applyBorder="1" applyAlignment="1">
      <alignment wrapText="1"/>
    </xf>
    <xf numFmtId="0" fontId="15" fillId="2" borderId="6" xfId="1" applyFont="1" applyFill="1" applyBorder="1" applyAlignment="1">
      <alignment horizontal="left" wrapText="1"/>
    </xf>
    <xf numFmtId="0" fontId="16" fillId="0" borderId="6" xfId="0" applyFont="1" applyBorder="1" applyAlignment="1">
      <alignment wrapText="1"/>
    </xf>
    <xf numFmtId="49" fontId="15" fillId="2" borderId="6" xfId="1" applyNumberFormat="1" applyFont="1" applyFill="1" applyBorder="1" applyAlignment="1">
      <alignment horizontal="left" wrapText="1"/>
    </xf>
    <xf numFmtId="0" fontId="15" fillId="0" borderId="6" xfId="0" applyFont="1" applyBorder="1" applyAlignment="1" applyProtection="1">
      <alignment horizontal="left" wrapText="1" justifyLastLine="1"/>
      <protection locked="0"/>
    </xf>
    <xf numFmtId="0" fontId="17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wrapText="1"/>
    </xf>
    <xf numFmtId="0" fontId="15" fillId="0" borderId="1" xfId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1" applyFont="1" applyBorder="1" applyAlignment="1">
      <alignment horizontal="left"/>
    </xf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5" fillId="0" borderId="4" xfId="0" applyFont="1" applyBorder="1" applyAlignment="1">
      <alignment horizontal="center"/>
    </xf>
    <xf numFmtId="0" fontId="1" fillId="0" borderId="1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65" fontId="1" fillId="0" borderId="6" xfId="1" applyNumberFormat="1" applyFont="1" applyBorder="1" applyAlignment="1">
      <alignment horizontal="right"/>
    </xf>
    <xf numFmtId="165" fontId="1" fillId="0" borderId="6" xfId="0" applyNumberFormat="1" applyFont="1" applyBorder="1" applyAlignment="1" applyProtection="1">
      <alignment horizontal="right"/>
      <protection locked="0"/>
    </xf>
    <xf numFmtId="165" fontId="5" fillId="0" borderId="6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1" xfId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3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4" xfId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42">
    <cellStyle name="br" xfId="20"/>
    <cellStyle name="col" xfId="21"/>
    <cellStyle name="st31" xfId="22"/>
    <cellStyle name="st32" xfId="23"/>
    <cellStyle name="st33" xfId="24"/>
    <cellStyle name="st34" xfId="25"/>
    <cellStyle name="st35" xfId="26"/>
    <cellStyle name="st36" xfId="3"/>
    <cellStyle name="st37" xfId="5"/>
    <cellStyle name="st38" xfId="9"/>
    <cellStyle name="style0" xfId="27"/>
    <cellStyle name="td" xfId="28"/>
    <cellStyle name="tr" xfId="29"/>
    <cellStyle name="xl21" xfId="30"/>
    <cellStyle name="xl22" xfId="2"/>
    <cellStyle name="xl23" xfId="31"/>
    <cellStyle name="xl24" xfId="32"/>
    <cellStyle name="xl25" xfId="6"/>
    <cellStyle name="xl26" xfId="7"/>
    <cellStyle name="xl27" xfId="8"/>
    <cellStyle name="xl28" xfId="19"/>
    <cellStyle name="xl29" xfId="33"/>
    <cellStyle name="xl30" xfId="10"/>
    <cellStyle name="xl31" xfId="11"/>
    <cellStyle name="xl32" xfId="12"/>
    <cellStyle name="xl33" xfId="13"/>
    <cellStyle name="xl34" xfId="14"/>
    <cellStyle name="xl35" xfId="34"/>
    <cellStyle name="xl36" xfId="35"/>
    <cellStyle name="xl37" xfId="36"/>
    <cellStyle name="xl38" xfId="37"/>
    <cellStyle name="xl39" xfId="15"/>
    <cellStyle name="xl40" xfId="16"/>
    <cellStyle name="xl41" xfId="17"/>
    <cellStyle name="xl42" xfId="38"/>
    <cellStyle name="xl43" xfId="39"/>
    <cellStyle name="xl44" xfId="18"/>
    <cellStyle name="xl45" xfId="40"/>
    <cellStyle name="xl46" xfId="41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="98" zoomScaleNormal="98" zoomScaleSheetLayoutView="100" workbookViewId="0">
      <selection activeCell="L61" sqref="L61"/>
    </sheetView>
  </sheetViews>
  <sheetFormatPr defaultRowHeight="15.75" x14ac:dyDescent="0.25"/>
  <cols>
    <col min="1" max="1" width="50" style="15" customWidth="1"/>
    <col min="2" max="2" width="12.85546875" style="40" customWidth="1"/>
    <col min="3" max="3" width="13" style="12" customWidth="1"/>
    <col min="4" max="4" width="13" style="35" customWidth="1"/>
    <col min="5" max="5" width="13" style="12" customWidth="1"/>
    <col min="6" max="6" width="13.5703125" style="12" customWidth="1"/>
    <col min="7" max="7" width="9.140625" style="2" customWidth="1"/>
    <col min="8" max="8" width="13.42578125" style="2" customWidth="1"/>
    <col min="9" max="9" width="11" style="2" customWidth="1"/>
    <col min="10" max="10" width="12.85546875" style="2" customWidth="1"/>
    <col min="11" max="11" width="12.7109375" style="2" customWidth="1"/>
    <col min="12" max="16384" width="9.140625" style="2"/>
  </cols>
  <sheetData>
    <row r="1" spans="1:13" ht="15.75" customHeight="1" x14ac:dyDescent="0.25">
      <c r="A1" s="42" t="s">
        <v>45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15.75" customHeight="1" x14ac:dyDescent="0.25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3" ht="15.75" customHeight="1" x14ac:dyDescent="0.25">
      <c r="A3" s="43" t="s">
        <v>47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3" s="24" customFormat="1" ht="39" customHeight="1" x14ac:dyDescent="0.25">
      <c r="A4" s="44" t="s">
        <v>55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s="24" customFormat="1" ht="16.5" customHeight="1" x14ac:dyDescent="0.25">
      <c r="A5" s="44" t="s">
        <v>56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24" customFormat="1" ht="15.75" customHeight="1" x14ac:dyDescent="0.25">
      <c r="A6" s="44" t="s">
        <v>57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6.5" customHeight="1" x14ac:dyDescent="0.25">
      <c r="A7" s="45" t="s">
        <v>17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3" ht="19.5" customHeight="1" x14ac:dyDescent="0.25">
      <c r="A8" s="46" t="s">
        <v>18</v>
      </c>
      <c r="B8" s="52" t="s">
        <v>48</v>
      </c>
      <c r="C8" s="58" t="s">
        <v>49</v>
      </c>
      <c r="D8" s="59"/>
      <c r="E8" s="55" t="s">
        <v>50</v>
      </c>
      <c r="F8" s="56"/>
      <c r="G8" s="56"/>
      <c r="H8" s="56"/>
      <c r="I8" s="57"/>
      <c r="J8" s="49" t="s">
        <v>44</v>
      </c>
      <c r="K8" s="41" t="s">
        <v>53</v>
      </c>
    </row>
    <row r="9" spans="1:13" ht="19.5" customHeight="1" x14ac:dyDescent="0.25">
      <c r="A9" s="47"/>
      <c r="B9" s="53"/>
      <c r="C9" s="46" t="s">
        <v>54</v>
      </c>
      <c r="D9" s="60" t="s">
        <v>43</v>
      </c>
      <c r="E9" s="63" t="s">
        <v>42</v>
      </c>
      <c r="F9" s="41" t="s">
        <v>19</v>
      </c>
      <c r="G9" s="41"/>
      <c r="H9" s="41"/>
      <c r="I9" s="41"/>
      <c r="J9" s="50"/>
      <c r="K9" s="41"/>
    </row>
    <row r="10" spans="1:13" ht="20.25" customHeight="1" x14ac:dyDescent="0.25">
      <c r="A10" s="47"/>
      <c r="B10" s="53"/>
      <c r="C10" s="47"/>
      <c r="D10" s="61"/>
      <c r="E10" s="63"/>
      <c r="F10" s="41" t="s">
        <v>51</v>
      </c>
      <c r="G10" s="41"/>
      <c r="H10" s="41" t="s">
        <v>52</v>
      </c>
      <c r="I10" s="41"/>
      <c r="J10" s="50"/>
      <c r="K10" s="41"/>
    </row>
    <row r="11" spans="1:13" ht="21.75" customHeight="1" x14ac:dyDescent="0.25">
      <c r="A11" s="47"/>
      <c r="B11" s="53"/>
      <c r="C11" s="47"/>
      <c r="D11" s="61"/>
      <c r="E11" s="63"/>
      <c r="F11" s="41" t="s">
        <v>20</v>
      </c>
      <c r="G11" s="41" t="s">
        <v>21</v>
      </c>
      <c r="H11" s="41" t="s">
        <v>20</v>
      </c>
      <c r="I11" s="41" t="s">
        <v>21</v>
      </c>
      <c r="J11" s="50"/>
      <c r="K11" s="41"/>
    </row>
    <row r="12" spans="1:13" ht="86.25" customHeight="1" x14ac:dyDescent="0.25">
      <c r="A12" s="48"/>
      <c r="B12" s="54"/>
      <c r="C12" s="48"/>
      <c r="D12" s="62"/>
      <c r="E12" s="63"/>
      <c r="F12" s="41"/>
      <c r="G12" s="41"/>
      <c r="H12" s="41"/>
      <c r="I12" s="41"/>
      <c r="J12" s="51"/>
      <c r="K12" s="41"/>
    </row>
    <row r="13" spans="1:13" x14ac:dyDescent="0.25">
      <c r="A13" s="13">
        <v>1</v>
      </c>
      <c r="B13" s="36">
        <v>2</v>
      </c>
      <c r="C13" s="30">
        <v>3</v>
      </c>
      <c r="D13" s="31">
        <v>4</v>
      </c>
      <c r="E13" s="3">
        <v>5</v>
      </c>
      <c r="F13" s="4">
        <v>6</v>
      </c>
      <c r="G13" s="4">
        <v>7</v>
      </c>
      <c r="H13" s="4">
        <v>8</v>
      </c>
      <c r="I13" s="4">
        <v>9</v>
      </c>
      <c r="J13" s="28">
        <v>10</v>
      </c>
      <c r="K13" s="4">
        <v>11</v>
      </c>
    </row>
    <row r="14" spans="1:13" ht="31.5" x14ac:dyDescent="0.25">
      <c r="A14" s="16" t="s">
        <v>23</v>
      </c>
      <c r="B14" s="37">
        <f>B15+B33</f>
        <v>1394652.1</v>
      </c>
      <c r="C14" s="6">
        <f>C15+C33</f>
        <v>1613597.5</v>
      </c>
      <c r="D14" s="6">
        <f>D15+D33</f>
        <v>1678670.3</v>
      </c>
      <c r="E14" s="6">
        <f>E15+E33</f>
        <v>1759312.8</v>
      </c>
      <c r="F14" s="6">
        <f>F15+F33</f>
        <v>364660.7</v>
      </c>
      <c r="G14" s="27">
        <f>E14/B14*100</f>
        <v>126.14707280761989</v>
      </c>
      <c r="H14" s="6">
        <f>H15+H33</f>
        <v>80642.499999999985</v>
      </c>
      <c r="I14" s="27">
        <f>E14/D14*100</f>
        <v>104.80395107961343</v>
      </c>
      <c r="J14" s="6">
        <f>J15+J33</f>
        <v>1847381.8</v>
      </c>
      <c r="K14" s="6">
        <f>K15+K33</f>
        <v>1936163.2</v>
      </c>
    </row>
    <row r="15" spans="1:13" ht="21" customHeight="1" x14ac:dyDescent="0.25">
      <c r="A15" s="16" t="s">
        <v>31</v>
      </c>
      <c r="B15" s="37">
        <f>B16+B18+B20+B25+B32</f>
        <v>1322115.7000000002</v>
      </c>
      <c r="C15" s="6">
        <f>C16+C18+C20+C25+C32</f>
        <v>1549643.5</v>
      </c>
      <c r="D15" s="6">
        <f>D16+D18+D20+D25+D32</f>
        <v>1616617.5</v>
      </c>
      <c r="E15" s="6">
        <f>E16+E18+E20+E25+E32</f>
        <v>1699974.6</v>
      </c>
      <c r="F15" s="26">
        <f>F16+F18+F20+F25+F32</f>
        <v>377858.9</v>
      </c>
      <c r="G15" s="27">
        <f t="shared" ref="G15:G61" si="0">E15/B15*100</f>
        <v>128.57986634603915</v>
      </c>
      <c r="H15" s="27">
        <f>H16+H18+H20+H25+H32</f>
        <v>83357.099999999991</v>
      </c>
      <c r="I15" s="27">
        <f t="shared" ref="I15:I61" si="1">E15/D15*100</f>
        <v>105.1562660926286</v>
      </c>
      <c r="J15" s="27">
        <f>J16+J18+J20+J25+J32</f>
        <v>1785935.6</v>
      </c>
      <c r="K15" s="27">
        <f>K16+K18+K20+K25+K32</f>
        <v>1872673.4</v>
      </c>
    </row>
    <row r="16" spans="1:13" x14ac:dyDescent="0.25">
      <c r="A16" s="17" t="s">
        <v>25</v>
      </c>
      <c r="B16" s="37">
        <f>SUM(B17:B17)</f>
        <v>1043295.9</v>
      </c>
      <c r="C16" s="6">
        <f>SUM(C17:C17)</f>
        <v>1285196</v>
      </c>
      <c r="D16" s="6">
        <f t="shared" ref="D16:K16" si="2">SUM(D17:D17)</f>
        <v>1345052</v>
      </c>
      <c r="E16" s="7">
        <f t="shared" si="2"/>
        <v>1417685</v>
      </c>
      <c r="F16" s="26">
        <f t="shared" si="2"/>
        <v>374389.1</v>
      </c>
      <c r="G16" s="27">
        <f t="shared" si="0"/>
        <v>135.88522680861681</v>
      </c>
      <c r="H16" s="27">
        <f>SUM(H17:H17)</f>
        <v>72633</v>
      </c>
      <c r="I16" s="27">
        <f t="shared" si="1"/>
        <v>105.40001427454106</v>
      </c>
      <c r="J16" s="27">
        <f t="shared" si="2"/>
        <v>1489987</v>
      </c>
      <c r="K16" s="27">
        <f t="shared" si="2"/>
        <v>1565976</v>
      </c>
    </row>
    <row r="17" spans="1:11" ht="31.5" x14ac:dyDescent="0.25">
      <c r="A17" s="5" t="s">
        <v>22</v>
      </c>
      <c r="B17" s="37">
        <v>1043295.9</v>
      </c>
      <c r="C17" s="32">
        <v>1285196</v>
      </c>
      <c r="D17" s="32">
        <v>1345052</v>
      </c>
      <c r="E17" s="7">
        <v>1417685</v>
      </c>
      <c r="F17" s="26">
        <f>E17-B17</f>
        <v>374389.1</v>
      </c>
      <c r="G17" s="27">
        <f t="shared" si="0"/>
        <v>135.88522680861681</v>
      </c>
      <c r="H17" s="27">
        <f>E17-D17</f>
        <v>72633</v>
      </c>
      <c r="I17" s="27">
        <f t="shared" si="1"/>
        <v>105.40001427454106</v>
      </c>
      <c r="J17" s="27">
        <v>1489987</v>
      </c>
      <c r="K17" s="27">
        <v>1565976</v>
      </c>
    </row>
    <row r="18" spans="1:11" ht="45" x14ac:dyDescent="0.25">
      <c r="A18" s="18" t="s">
        <v>26</v>
      </c>
      <c r="B18" s="37">
        <f>B19</f>
        <v>11747.7</v>
      </c>
      <c r="C18" s="6">
        <f>C19</f>
        <v>12340.5</v>
      </c>
      <c r="D18" s="33">
        <f>D19</f>
        <v>12490.2</v>
      </c>
      <c r="E18" s="7">
        <f>E19</f>
        <v>13772.6</v>
      </c>
      <c r="F18" s="26">
        <f>F19</f>
        <v>2024.8999999999996</v>
      </c>
      <c r="G18" s="27">
        <f t="shared" si="0"/>
        <v>117.23656545536574</v>
      </c>
      <c r="H18" s="27">
        <f t="shared" ref="H18:K18" si="3">H19</f>
        <v>1282.3999999999996</v>
      </c>
      <c r="I18" s="27">
        <f t="shared" si="1"/>
        <v>110.26724952362652</v>
      </c>
      <c r="J18" s="27">
        <f t="shared" si="3"/>
        <v>17795.599999999999</v>
      </c>
      <c r="K18" s="27">
        <f t="shared" si="3"/>
        <v>18517.400000000001</v>
      </c>
    </row>
    <row r="19" spans="1:11" ht="47.25" x14ac:dyDescent="0.25">
      <c r="A19" s="8" t="s">
        <v>7</v>
      </c>
      <c r="B19" s="37">
        <v>11747.7</v>
      </c>
      <c r="C19" s="32">
        <v>12340.5</v>
      </c>
      <c r="D19" s="32">
        <v>12490.2</v>
      </c>
      <c r="E19" s="7">
        <v>13772.6</v>
      </c>
      <c r="F19" s="26">
        <f>E19-B19</f>
        <v>2024.8999999999996</v>
      </c>
      <c r="G19" s="27">
        <f t="shared" si="0"/>
        <v>117.23656545536574</v>
      </c>
      <c r="H19" s="27">
        <f>E19-D19</f>
        <v>1282.3999999999996</v>
      </c>
      <c r="I19" s="27">
        <f t="shared" si="1"/>
        <v>110.26724952362652</v>
      </c>
      <c r="J19" s="27">
        <v>17795.599999999999</v>
      </c>
      <c r="K19" s="27">
        <v>18517.400000000001</v>
      </c>
    </row>
    <row r="20" spans="1:11" x14ac:dyDescent="0.25">
      <c r="A20" s="17" t="s">
        <v>27</v>
      </c>
      <c r="B20" s="37">
        <f>SUM(B21:B24)</f>
        <v>119700.1</v>
      </c>
      <c r="C20" s="6">
        <f>SUM(C21:C24)</f>
        <v>98874</v>
      </c>
      <c r="D20" s="6">
        <f t="shared" ref="D20:K20" si="4">SUM(D21:D24)</f>
        <v>103287.3</v>
      </c>
      <c r="E20" s="7">
        <f t="shared" si="4"/>
        <v>106993</v>
      </c>
      <c r="F20" s="26">
        <f t="shared" si="4"/>
        <v>-12707.1</v>
      </c>
      <c r="G20" s="27">
        <f t="shared" si="0"/>
        <v>89.384219394971268</v>
      </c>
      <c r="H20" s="27">
        <f t="shared" si="4"/>
        <v>3705.7</v>
      </c>
      <c r="I20" s="27">
        <f t="shared" si="1"/>
        <v>103.58775957934809</v>
      </c>
      <c r="J20" s="27">
        <f t="shared" si="4"/>
        <v>110911</v>
      </c>
      <c r="K20" s="27">
        <f t="shared" si="4"/>
        <v>114980</v>
      </c>
    </row>
    <row r="21" spans="1:11" ht="31.5" x14ac:dyDescent="0.25">
      <c r="A21" s="8" t="s">
        <v>8</v>
      </c>
      <c r="B21" s="38">
        <v>110110.5</v>
      </c>
      <c r="C21" s="33">
        <v>90997</v>
      </c>
      <c r="D21" s="33">
        <v>90997</v>
      </c>
      <c r="E21" s="7">
        <v>94636</v>
      </c>
      <c r="F21" s="26">
        <f>E21-B21</f>
        <v>-15474.5</v>
      </c>
      <c r="G21" s="27">
        <f t="shared" si="0"/>
        <v>85.946390217100102</v>
      </c>
      <c r="H21" s="27">
        <f>E21-D21</f>
        <v>3639</v>
      </c>
      <c r="I21" s="27">
        <f t="shared" si="1"/>
        <v>103.99903293515172</v>
      </c>
      <c r="J21" s="27">
        <v>98422</v>
      </c>
      <c r="K21" s="27">
        <v>102359</v>
      </c>
    </row>
    <row r="22" spans="1:11" ht="31.5" x14ac:dyDescent="0.25">
      <c r="A22" s="9" t="s">
        <v>0</v>
      </c>
      <c r="B22" s="37">
        <v>5.7</v>
      </c>
      <c r="C22" s="32">
        <v>20</v>
      </c>
      <c r="D22" s="32">
        <v>62</v>
      </c>
      <c r="E22" s="7">
        <v>0</v>
      </c>
      <c r="F22" s="26">
        <f t="shared" ref="F22:F24" si="5">E22-B22</f>
        <v>-5.7</v>
      </c>
      <c r="G22" s="27">
        <f t="shared" si="0"/>
        <v>0</v>
      </c>
      <c r="H22" s="27">
        <f t="shared" ref="H22:H24" si="6">E22-D22</f>
        <v>-62</v>
      </c>
      <c r="I22" s="27">
        <f t="shared" si="1"/>
        <v>0</v>
      </c>
      <c r="J22" s="27">
        <v>0</v>
      </c>
      <c r="K22" s="27">
        <v>0</v>
      </c>
    </row>
    <row r="23" spans="1:11" x14ac:dyDescent="0.25">
      <c r="A23" s="9" t="s">
        <v>1</v>
      </c>
      <c r="B23" s="37">
        <v>1566.3</v>
      </c>
      <c r="C23" s="32">
        <v>171</v>
      </c>
      <c r="D23" s="32">
        <v>247.3</v>
      </c>
      <c r="E23" s="7">
        <v>256</v>
      </c>
      <c r="F23" s="26">
        <f t="shared" si="5"/>
        <v>-1310.3</v>
      </c>
      <c r="G23" s="27">
        <f t="shared" si="0"/>
        <v>16.344250782097937</v>
      </c>
      <c r="H23" s="27">
        <f t="shared" si="6"/>
        <v>8.6999999999999886</v>
      </c>
      <c r="I23" s="27">
        <f t="shared" si="1"/>
        <v>103.51799433885969</v>
      </c>
      <c r="J23" s="27">
        <v>267</v>
      </c>
      <c r="K23" s="27">
        <v>277</v>
      </c>
    </row>
    <row r="24" spans="1:11" ht="31.5" x14ac:dyDescent="0.25">
      <c r="A24" s="9" t="s">
        <v>13</v>
      </c>
      <c r="B24" s="37">
        <v>8017.6</v>
      </c>
      <c r="C24" s="32">
        <v>7686</v>
      </c>
      <c r="D24" s="32">
        <v>11981</v>
      </c>
      <c r="E24" s="7">
        <v>12101</v>
      </c>
      <c r="F24" s="26">
        <f t="shared" si="5"/>
        <v>4083.3999999999996</v>
      </c>
      <c r="G24" s="27">
        <f t="shared" si="0"/>
        <v>150.93045300339253</v>
      </c>
      <c r="H24" s="27">
        <f t="shared" si="6"/>
        <v>120</v>
      </c>
      <c r="I24" s="27">
        <f t="shared" si="1"/>
        <v>101.00158584425341</v>
      </c>
      <c r="J24" s="27">
        <v>12222</v>
      </c>
      <c r="K24" s="27">
        <v>12344</v>
      </c>
    </row>
    <row r="25" spans="1:11" x14ac:dyDescent="0.25">
      <c r="A25" s="17" t="s">
        <v>28</v>
      </c>
      <c r="B25" s="37">
        <f>SUM(B26:B31)</f>
        <v>143257.60000000001</v>
      </c>
      <c r="C25" s="6">
        <f>SUM(C26:C31)</f>
        <v>146288</v>
      </c>
      <c r="D25" s="6">
        <f t="shared" ref="D25:K25" si="7">SUM(D26:D31)</f>
        <v>147787</v>
      </c>
      <c r="E25" s="7">
        <f t="shared" si="7"/>
        <v>153221</v>
      </c>
      <c r="F25" s="26">
        <f t="shared" si="7"/>
        <v>9963.4000000000015</v>
      </c>
      <c r="G25" s="27">
        <f t="shared" si="0"/>
        <v>106.95488406897783</v>
      </c>
      <c r="H25" s="27">
        <f t="shared" si="7"/>
        <v>5434</v>
      </c>
      <c r="I25" s="27">
        <f t="shared" si="1"/>
        <v>103.67691339563019</v>
      </c>
      <c r="J25" s="27">
        <f t="shared" si="7"/>
        <v>158898</v>
      </c>
      <c r="K25" s="27">
        <f t="shared" si="7"/>
        <v>164814</v>
      </c>
    </row>
    <row r="26" spans="1:11" x14ac:dyDescent="0.25">
      <c r="A26" s="1" t="s">
        <v>2</v>
      </c>
      <c r="B26" s="37">
        <v>4906.8</v>
      </c>
      <c r="C26" s="32">
        <v>4586</v>
      </c>
      <c r="D26" s="32">
        <v>5346</v>
      </c>
      <c r="E26" s="7">
        <v>5411</v>
      </c>
      <c r="F26" s="26">
        <f>E26-B26</f>
        <v>504.19999999999982</v>
      </c>
      <c r="G26" s="27">
        <f t="shared" si="0"/>
        <v>110.27553599086981</v>
      </c>
      <c r="H26" s="27">
        <f>E26-D26</f>
        <v>65</v>
      </c>
      <c r="I26" s="27">
        <f t="shared" si="1"/>
        <v>101.21586232697344</v>
      </c>
      <c r="J26" s="27">
        <v>5477</v>
      </c>
      <c r="K26" s="27">
        <v>5543</v>
      </c>
    </row>
    <row r="27" spans="1:11" x14ac:dyDescent="0.25">
      <c r="A27" s="1" t="s">
        <v>14</v>
      </c>
      <c r="B27" s="37">
        <v>102616.7</v>
      </c>
      <c r="C27" s="32">
        <v>100430</v>
      </c>
      <c r="D27" s="32">
        <v>100430</v>
      </c>
      <c r="E27" s="7">
        <v>104851</v>
      </c>
      <c r="F27" s="26">
        <f t="shared" ref="F27:F32" si="8">E27-B27</f>
        <v>2234.3000000000029</v>
      </c>
      <c r="G27" s="27">
        <f t="shared" si="0"/>
        <v>102.17732591283874</v>
      </c>
      <c r="H27" s="27">
        <f t="shared" ref="H27:H32" si="9">E27-D27</f>
        <v>4421</v>
      </c>
      <c r="I27" s="27">
        <f t="shared" si="1"/>
        <v>104.40207109429454</v>
      </c>
      <c r="J27" s="27">
        <v>109467</v>
      </c>
      <c r="K27" s="27">
        <v>114286</v>
      </c>
    </row>
    <row r="28" spans="1:11" x14ac:dyDescent="0.25">
      <c r="A28" s="1" t="s">
        <v>9</v>
      </c>
      <c r="B28" s="38">
        <v>8349.2000000000007</v>
      </c>
      <c r="C28" s="33">
        <v>8918</v>
      </c>
      <c r="D28" s="33">
        <v>8918</v>
      </c>
      <c r="E28" s="7">
        <v>9271</v>
      </c>
      <c r="F28" s="26">
        <f t="shared" si="8"/>
        <v>921.79999999999927</v>
      </c>
      <c r="G28" s="27">
        <f t="shared" si="0"/>
        <v>111.04057873808269</v>
      </c>
      <c r="H28" s="27">
        <f t="shared" si="9"/>
        <v>353</v>
      </c>
      <c r="I28" s="27">
        <f t="shared" si="1"/>
        <v>103.95828661134783</v>
      </c>
      <c r="J28" s="27">
        <v>9660</v>
      </c>
      <c r="K28" s="27">
        <v>10072</v>
      </c>
    </row>
    <row r="29" spans="1:11" x14ac:dyDescent="0.25">
      <c r="A29" s="1" t="s">
        <v>10</v>
      </c>
      <c r="B29" s="38">
        <v>17733.900000000001</v>
      </c>
      <c r="C29" s="33">
        <v>16877</v>
      </c>
      <c r="D29" s="33">
        <v>16877</v>
      </c>
      <c r="E29" s="7">
        <v>17082</v>
      </c>
      <c r="F29" s="26">
        <f t="shared" si="8"/>
        <v>-651.90000000000146</v>
      </c>
      <c r="G29" s="27">
        <f t="shared" si="0"/>
        <v>96.323989646947368</v>
      </c>
      <c r="H29" s="27">
        <f t="shared" si="9"/>
        <v>205</v>
      </c>
      <c r="I29" s="27">
        <f t="shared" si="1"/>
        <v>101.21467085382474</v>
      </c>
      <c r="J29" s="27">
        <v>17289</v>
      </c>
      <c r="K29" s="27">
        <v>17499</v>
      </c>
    </row>
    <row r="30" spans="1:11" x14ac:dyDescent="0.25">
      <c r="A30" s="1" t="s">
        <v>15</v>
      </c>
      <c r="B30" s="37">
        <v>8346.5</v>
      </c>
      <c r="C30" s="32">
        <v>14702</v>
      </c>
      <c r="D30" s="32">
        <v>14702</v>
      </c>
      <c r="E30" s="7">
        <v>15052</v>
      </c>
      <c r="F30" s="26">
        <f t="shared" si="8"/>
        <v>6705.5</v>
      </c>
      <c r="G30" s="27">
        <f t="shared" si="0"/>
        <v>180.33906427844008</v>
      </c>
      <c r="H30" s="27">
        <f t="shared" si="9"/>
        <v>350</v>
      </c>
      <c r="I30" s="27">
        <f t="shared" si="1"/>
        <v>102.38062848592028</v>
      </c>
      <c r="J30" s="27">
        <v>15410</v>
      </c>
      <c r="K30" s="27">
        <v>15777</v>
      </c>
    </row>
    <row r="31" spans="1:11" x14ac:dyDescent="0.25">
      <c r="A31" s="1" t="s">
        <v>16</v>
      </c>
      <c r="B31" s="37">
        <v>1304.5</v>
      </c>
      <c r="C31" s="32">
        <v>775</v>
      </c>
      <c r="D31" s="32">
        <v>1514</v>
      </c>
      <c r="E31" s="7">
        <v>1554</v>
      </c>
      <c r="F31" s="26">
        <f t="shared" si="8"/>
        <v>249.5</v>
      </c>
      <c r="G31" s="27">
        <f t="shared" si="0"/>
        <v>119.12610195477194</v>
      </c>
      <c r="H31" s="27">
        <f t="shared" si="9"/>
        <v>40</v>
      </c>
      <c r="I31" s="27">
        <f t="shared" si="1"/>
        <v>102.64200792602378</v>
      </c>
      <c r="J31" s="27">
        <v>1595</v>
      </c>
      <c r="K31" s="27">
        <v>1637</v>
      </c>
    </row>
    <row r="32" spans="1:11" x14ac:dyDescent="0.25">
      <c r="A32" s="9" t="s">
        <v>29</v>
      </c>
      <c r="B32" s="37">
        <v>4114.3999999999996</v>
      </c>
      <c r="C32" s="32">
        <v>6945</v>
      </c>
      <c r="D32" s="32">
        <v>8001</v>
      </c>
      <c r="E32" s="7">
        <v>8303</v>
      </c>
      <c r="F32" s="26">
        <f t="shared" si="8"/>
        <v>4188.6000000000004</v>
      </c>
      <c r="G32" s="27">
        <f t="shared" si="0"/>
        <v>201.80342212716315</v>
      </c>
      <c r="H32" s="27">
        <f t="shared" si="9"/>
        <v>302</v>
      </c>
      <c r="I32" s="27">
        <f t="shared" si="1"/>
        <v>103.77452818397701</v>
      </c>
      <c r="J32" s="27">
        <v>8344</v>
      </c>
      <c r="K32" s="27">
        <v>8386</v>
      </c>
    </row>
    <row r="33" spans="1:11" ht="24" customHeight="1" x14ac:dyDescent="0.25">
      <c r="A33" s="9" t="s">
        <v>32</v>
      </c>
      <c r="B33" s="37">
        <f>B34+B41+B43+B46+B50+B51</f>
        <v>72536.400000000009</v>
      </c>
      <c r="C33" s="6">
        <f>C34+C41+C43+C46+C50+C51</f>
        <v>63954</v>
      </c>
      <c r="D33" s="33">
        <f>D34+D41+D43+D46+D50+D51</f>
        <v>62052.800000000003</v>
      </c>
      <c r="E33" s="7">
        <f>E34+E41+E43+E46+E50+E51</f>
        <v>59338.200000000004</v>
      </c>
      <c r="F33" s="26">
        <f>F34+F41+F43+F46+F50+F51</f>
        <v>-13198.200000000006</v>
      </c>
      <c r="G33" s="27">
        <f t="shared" si="0"/>
        <v>81.804721491554574</v>
      </c>
      <c r="H33" s="27">
        <f>H34+H41+H43+H46+H50+H51</f>
        <v>-2714.6000000000031</v>
      </c>
      <c r="I33" s="27">
        <f t="shared" si="1"/>
        <v>95.62533842147333</v>
      </c>
      <c r="J33" s="27">
        <f>J34+J41+J43+J46+J50+J51</f>
        <v>61446.200000000004</v>
      </c>
      <c r="K33" s="27">
        <f>K34+K41+K43+K46+K50+K51</f>
        <v>63489.799999999996</v>
      </c>
    </row>
    <row r="34" spans="1:11" ht="45.75" customHeight="1" x14ac:dyDescent="0.25">
      <c r="A34" s="17" t="s">
        <v>30</v>
      </c>
      <c r="B34" s="37">
        <f>SUM(B35:B40)</f>
        <v>51410.600000000006</v>
      </c>
      <c r="C34" s="6">
        <f>SUM(C35:C40)</f>
        <v>49161.2</v>
      </c>
      <c r="D34" s="6">
        <f>SUM(D35:D40)</f>
        <v>45471.6</v>
      </c>
      <c r="E34" s="7">
        <f>SUM(E35:E40)</f>
        <v>48984.9</v>
      </c>
      <c r="F34" s="26">
        <f>SUM(F35:F40)</f>
        <v>-2425.7000000000057</v>
      </c>
      <c r="G34" s="27">
        <f t="shared" si="0"/>
        <v>95.281712331698117</v>
      </c>
      <c r="H34" s="27">
        <f>SUM(H35:H40)</f>
        <v>3513.2999999999975</v>
      </c>
      <c r="I34" s="27">
        <f t="shared" si="1"/>
        <v>107.7263610693268</v>
      </c>
      <c r="J34" s="27">
        <f>SUM(J35:J40)</f>
        <v>50846.200000000004</v>
      </c>
      <c r="K34" s="27">
        <f>SUM(K35:K40)</f>
        <v>52633.1</v>
      </c>
    </row>
    <row r="35" spans="1:11" ht="110.25" x14ac:dyDescent="0.25">
      <c r="A35" s="9" t="s">
        <v>58</v>
      </c>
      <c r="B35" s="37">
        <v>44652.800000000003</v>
      </c>
      <c r="C35" s="32">
        <v>42382.400000000001</v>
      </c>
      <c r="D35" s="32">
        <v>38416</v>
      </c>
      <c r="E35" s="7">
        <v>41993.2</v>
      </c>
      <c r="F35" s="26">
        <f t="shared" ref="F35:F40" si="10">E35-B35</f>
        <v>-2659.6000000000058</v>
      </c>
      <c r="G35" s="27">
        <f t="shared" si="0"/>
        <v>94.043822559839469</v>
      </c>
      <c r="H35" s="27">
        <f t="shared" ref="H35:H40" si="11">E35-D35</f>
        <v>3577.1999999999971</v>
      </c>
      <c r="I35" s="27">
        <f t="shared" si="1"/>
        <v>109.31174510620573</v>
      </c>
      <c r="J35" s="27">
        <v>43672.9</v>
      </c>
      <c r="K35" s="27">
        <v>45419.8</v>
      </c>
    </row>
    <row r="36" spans="1:11" ht="47.25" x14ac:dyDescent="0.25">
      <c r="A36" s="9" t="s">
        <v>59</v>
      </c>
      <c r="B36" s="38">
        <v>3036.9</v>
      </c>
      <c r="C36" s="33">
        <v>3378.1</v>
      </c>
      <c r="D36" s="33">
        <v>3338.7</v>
      </c>
      <c r="E36" s="7">
        <v>3393.4</v>
      </c>
      <c r="F36" s="26">
        <f t="shared" si="10"/>
        <v>356.5</v>
      </c>
      <c r="G36" s="27">
        <f t="shared" si="0"/>
        <v>111.73894431821924</v>
      </c>
      <c r="H36" s="27">
        <f t="shared" si="11"/>
        <v>54.700000000000273</v>
      </c>
      <c r="I36" s="27">
        <f t="shared" si="1"/>
        <v>101.63836223679877</v>
      </c>
      <c r="J36" s="27">
        <v>3431.4</v>
      </c>
      <c r="K36" s="27">
        <v>3322.2</v>
      </c>
    </row>
    <row r="37" spans="1:11" ht="157.5" x14ac:dyDescent="0.25">
      <c r="A37" s="9" t="s">
        <v>60</v>
      </c>
      <c r="B37" s="38">
        <v>0</v>
      </c>
      <c r="C37" s="33">
        <v>30.1</v>
      </c>
      <c r="D37" s="33">
        <v>30.1</v>
      </c>
      <c r="E37" s="7">
        <v>0</v>
      </c>
      <c r="F37" s="26">
        <f t="shared" si="10"/>
        <v>0</v>
      </c>
      <c r="G37" s="27">
        <v>0</v>
      </c>
      <c r="H37" s="27">
        <f t="shared" si="11"/>
        <v>-30.1</v>
      </c>
      <c r="I37" s="27">
        <f t="shared" si="1"/>
        <v>0</v>
      </c>
      <c r="J37" s="27">
        <v>0</v>
      </c>
      <c r="K37" s="27">
        <v>0</v>
      </c>
    </row>
    <row r="38" spans="1:11" ht="204.75" x14ac:dyDescent="0.25">
      <c r="A38" s="9" t="s">
        <v>61</v>
      </c>
      <c r="B38" s="38">
        <v>5.0999999999999996</v>
      </c>
      <c r="C38" s="33">
        <v>2</v>
      </c>
      <c r="D38" s="33">
        <v>2</v>
      </c>
      <c r="E38" s="7">
        <v>1.4</v>
      </c>
      <c r="F38" s="26">
        <f t="shared" si="10"/>
        <v>-3.6999999999999997</v>
      </c>
      <c r="G38" s="27">
        <f t="shared" si="0"/>
        <v>27.450980392156865</v>
      </c>
      <c r="H38" s="27">
        <f t="shared" si="11"/>
        <v>-0.60000000000000009</v>
      </c>
      <c r="I38" s="27">
        <f t="shared" si="1"/>
        <v>70</v>
      </c>
      <c r="J38" s="27">
        <v>1.1000000000000001</v>
      </c>
      <c r="K38" s="27">
        <v>0.7</v>
      </c>
    </row>
    <row r="39" spans="1:11" ht="277.5" customHeight="1" x14ac:dyDescent="0.25">
      <c r="A39" s="9" t="s">
        <v>62</v>
      </c>
      <c r="B39" s="38">
        <v>19.5</v>
      </c>
      <c r="C39" s="33">
        <v>0</v>
      </c>
      <c r="D39" s="33">
        <v>0</v>
      </c>
      <c r="E39" s="7">
        <v>0</v>
      </c>
      <c r="F39" s="26">
        <f t="shared" si="10"/>
        <v>-19.5</v>
      </c>
      <c r="G39" s="27">
        <f t="shared" si="0"/>
        <v>0</v>
      </c>
      <c r="H39" s="27">
        <f t="shared" si="11"/>
        <v>0</v>
      </c>
      <c r="I39" s="27">
        <v>0</v>
      </c>
      <c r="J39" s="27">
        <v>0</v>
      </c>
      <c r="K39" s="27">
        <v>0</v>
      </c>
    </row>
    <row r="40" spans="1:11" ht="110.25" x14ac:dyDescent="0.25">
      <c r="A40" s="9" t="s">
        <v>63</v>
      </c>
      <c r="B40" s="37">
        <v>3696.3</v>
      </c>
      <c r="C40" s="32">
        <v>3368.6</v>
      </c>
      <c r="D40" s="32">
        <v>3684.8</v>
      </c>
      <c r="E40" s="7">
        <v>3596.9</v>
      </c>
      <c r="F40" s="26">
        <f t="shared" si="10"/>
        <v>-99.400000000000091</v>
      </c>
      <c r="G40" s="27">
        <f t="shared" si="0"/>
        <v>97.310824337851358</v>
      </c>
      <c r="H40" s="27">
        <f t="shared" si="11"/>
        <v>-87.900000000000091</v>
      </c>
      <c r="I40" s="27">
        <f t="shared" si="1"/>
        <v>97.614524533217534</v>
      </c>
      <c r="J40" s="27">
        <v>3740.8</v>
      </c>
      <c r="K40" s="27">
        <v>3890.4</v>
      </c>
    </row>
    <row r="41" spans="1:11" ht="30" x14ac:dyDescent="0.25">
      <c r="A41" s="19" t="s">
        <v>33</v>
      </c>
      <c r="B41" s="37">
        <f>SUM(B42)</f>
        <v>3753.9</v>
      </c>
      <c r="C41" s="6">
        <f>SUM(C42)</f>
        <v>4205.7</v>
      </c>
      <c r="D41" s="6">
        <f t="shared" ref="D41:K41" si="12">SUM(D42)</f>
        <v>4205.7</v>
      </c>
      <c r="E41" s="7">
        <f t="shared" si="12"/>
        <v>0</v>
      </c>
      <c r="F41" s="26">
        <f t="shared" si="12"/>
        <v>-3753.9</v>
      </c>
      <c r="G41" s="27">
        <f t="shared" si="0"/>
        <v>0</v>
      </c>
      <c r="H41" s="27">
        <f t="shared" si="12"/>
        <v>-4205.7</v>
      </c>
      <c r="I41" s="27">
        <f t="shared" si="1"/>
        <v>0</v>
      </c>
      <c r="J41" s="27">
        <f t="shared" si="12"/>
        <v>0</v>
      </c>
      <c r="K41" s="27">
        <f t="shared" si="12"/>
        <v>0</v>
      </c>
    </row>
    <row r="42" spans="1:11" ht="31.5" x14ac:dyDescent="0.25">
      <c r="A42" s="9" t="s">
        <v>3</v>
      </c>
      <c r="B42" s="37">
        <v>3753.9</v>
      </c>
      <c r="C42" s="32">
        <v>4205.7</v>
      </c>
      <c r="D42" s="33">
        <v>4205.7</v>
      </c>
      <c r="E42" s="7">
        <v>0</v>
      </c>
      <c r="F42" s="26">
        <f>E42-B42</f>
        <v>-3753.9</v>
      </c>
      <c r="G42" s="27">
        <f t="shared" si="0"/>
        <v>0</v>
      </c>
      <c r="H42" s="27">
        <f>E42-D42</f>
        <v>-4205.7</v>
      </c>
      <c r="I42" s="27">
        <f t="shared" si="1"/>
        <v>0</v>
      </c>
      <c r="J42" s="27">
        <v>0</v>
      </c>
      <c r="K42" s="27">
        <v>0</v>
      </c>
    </row>
    <row r="43" spans="1:11" ht="45" x14ac:dyDescent="0.25">
      <c r="A43" s="20" t="s">
        <v>34</v>
      </c>
      <c r="B43" s="37">
        <f>SUM(B44:B45)</f>
        <v>2095.9</v>
      </c>
      <c r="C43" s="6">
        <f>SUM(C44:C45)</f>
        <v>2306</v>
      </c>
      <c r="D43" s="6">
        <f t="shared" ref="D43:K43" si="13">SUM(D44:D45)</f>
        <v>4118.4000000000005</v>
      </c>
      <c r="E43" s="7">
        <f t="shared" si="13"/>
        <v>723.8</v>
      </c>
      <c r="F43" s="26">
        <f t="shared" si="13"/>
        <v>-1372.1000000000001</v>
      </c>
      <c r="G43" s="27">
        <f t="shared" si="0"/>
        <v>34.534090366906817</v>
      </c>
      <c r="H43" s="27">
        <f t="shared" si="13"/>
        <v>-3394.6000000000004</v>
      </c>
      <c r="I43" s="27">
        <f t="shared" si="1"/>
        <v>17.57478632478632</v>
      </c>
      <c r="J43" s="27">
        <f t="shared" si="13"/>
        <v>752.9</v>
      </c>
      <c r="K43" s="27">
        <f t="shared" si="13"/>
        <v>783.09999999999991</v>
      </c>
    </row>
    <row r="44" spans="1:11" ht="47.25" x14ac:dyDescent="0.25">
      <c r="A44" s="10" t="s">
        <v>64</v>
      </c>
      <c r="B44" s="37">
        <v>9</v>
      </c>
      <c r="C44" s="32">
        <v>5.0999999999999996</v>
      </c>
      <c r="D44" s="33">
        <v>5.0999999999999996</v>
      </c>
      <c r="E44" s="7">
        <v>5.8</v>
      </c>
      <c r="F44" s="26">
        <f>E44-B44</f>
        <v>-3.2</v>
      </c>
      <c r="G44" s="27">
        <f t="shared" si="0"/>
        <v>64.444444444444443</v>
      </c>
      <c r="H44" s="27">
        <f>E44-D44</f>
        <v>0.70000000000000018</v>
      </c>
      <c r="I44" s="27">
        <f t="shared" si="1"/>
        <v>113.72549019607843</v>
      </c>
      <c r="J44" s="27">
        <v>6</v>
      </c>
      <c r="K44" s="27">
        <v>6.3</v>
      </c>
    </row>
    <row r="45" spans="1:11" ht="31.5" x14ac:dyDescent="0.25">
      <c r="A45" s="10" t="s">
        <v>65</v>
      </c>
      <c r="B45" s="37">
        <v>2086.9</v>
      </c>
      <c r="C45" s="32">
        <v>2300.9</v>
      </c>
      <c r="D45" s="33">
        <v>4113.3</v>
      </c>
      <c r="E45" s="7">
        <v>718</v>
      </c>
      <c r="F45" s="26">
        <f>E45-B45</f>
        <v>-1368.9</v>
      </c>
      <c r="G45" s="27">
        <f t="shared" si="0"/>
        <v>34.405098471416935</v>
      </c>
      <c r="H45" s="27">
        <f>E45-D45</f>
        <v>-3395.3</v>
      </c>
      <c r="I45" s="27">
        <f t="shared" si="1"/>
        <v>17.45557095276299</v>
      </c>
      <c r="J45" s="27">
        <v>746.9</v>
      </c>
      <c r="K45" s="27">
        <v>776.8</v>
      </c>
    </row>
    <row r="46" spans="1:11" ht="30" x14ac:dyDescent="0.25">
      <c r="A46" s="17" t="s">
        <v>35</v>
      </c>
      <c r="B46" s="37">
        <f>SUM(B47+B48+B49)</f>
        <v>3412</v>
      </c>
      <c r="C46" s="6">
        <f>SUM(C47+C48+C49)</f>
        <v>5735.3</v>
      </c>
      <c r="D46" s="33">
        <f t="shared" ref="D46:K46" si="14">SUM(D47+D48+D49)</f>
        <v>5980.3</v>
      </c>
      <c r="E46" s="7">
        <f t="shared" si="14"/>
        <v>0</v>
      </c>
      <c r="F46" s="26">
        <f t="shared" si="14"/>
        <v>-3412</v>
      </c>
      <c r="G46" s="27">
        <f t="shared" si="0"/>
        <v>0</v>
      </c>
      <c r="H46" s="27">
        <f t="shared" si="14"/>
        <v>-5980.3</v>
      </c>
      <c r="I46" s="27">
        <f t="shared" si="1"/>
        <v>0</v>
      </c>
      <c r="J46" s="27">
        <f t="shared" si="14"/>
        <v>0</v>
      </c>
      <c r="K46" s="27">
        <f t="shared" si="14"/>
        <v>0</v>
      </c>
    </row>
    <row r="47" spans="1:11" ht="131.25" customHeight="1" x14ac:dyDescent="0.25">
      <c r="A47" s="29" t="s">
        <v>66</v>
      </c>
      <c r="B47" s="37">
        <v>877.6</v>
      </c>
      <c r="C47" s="32">
        <v>0</v>
      </c>
      <c r="D47" s="33">
        <v>0</v>
      </c>
      <c r="E47" s="7">
        <v>0</v>
      </c>
      <c r="F47" s="26">
        <f>E47-B47</f>
        <v>-877.6</v>
      </c>
      <c r="G47" s="27">
        <f t="shared" si="0"/>
        <v>0</v>
      </c>
      <c r="H47" s="27">
        <f>E47-D47</f>
        <v>0</v>
      </c>
      <c r="I47" s="27">
        <v>0</v>
      </c>
      <c r="J47" s="27">
        <v>0</v>
      </c>
      <c r="K47" s="27">
        <v>0</v>
      </c>
    </row>
    <row r="48" spans="1:11" ht="63" x14ac:dyDescent="0.25">
      <c r="A48" s="9" t="s">
        <v>67</v>
      </c>
      <c r="B48" s="37">
        <v>2534.4</v>
      </c>
      <c r="C48" s="32">
        <v>5730.8</v>
      </c>
      <c r="D48" s="33">
        <v>5887.6</v>
      </c>
      <c r="E48" s="7">
        <v>0</v>
      </c>
      <c r="F48" s="26">
        <f t="shared" ref="F48:F51" si="15">E48-B48</f>
        <v>-2534.4</v>
      </c>
      <c r="G48" s="27">
        <f t="shared" si="0"/>
        <v>0</v>
      </c>
      <c r="H48" s="27">
        <f t="shared" ref="H48:H51" si="16">E48-D48</f>
        <v>-5887.6</v>
      </c>
      <c r="I48" s="27">
        <f t="shared" si="1"/>
        <v>0</v>
      </c>
      <c r="J48" s="27">
        <v>0</v>
      </c>
      <c r="K48" s="27">
        <v>0</v>
      </c>
    </row>
    <row r="49" spans="1:11" ht="126" x14ac:dyDescent="0.25">
      <c r="A49" s="9" t="s">
        <v>68</v>
      </c>
      <c r="B49" s="37">
        <v>0</v>
      </c>
      <c r="C49" s="32">
        <v>4.5</v>
      </c>
      <c r="D49" s="33">
        <v>92.7</v>
      </c>
      <c r="E49" s="7">
        <v>0</v>
      </c>
      <c r="F49" s="26">
        <f t="shared" si="15"/>
        <v>0</v>
      </c>
      <c r="G49" s="27">
        <v>0</v>
      </c>
      <c r="H49" s="27">
        <f t="shared" si="16"/>
        <v>-92.7</v>
      </c>
      <c r="I49" s="27">
        <f t="shared" si="1"/>
        <v>0</v>
      </c>
      <c r="J49" s="27">
        <v>0</v>
      </c>
      <c r="K49" s="27">
        <v>0</v>
      </c>
    </row>
    <row r="50" spans="1:11" x14ac:dyDescent="0.25">
      <c r="A50" s="17" t="s">
        <v>36</v>
      </c>
      <c r="B50" s="37">
        <v>11736.1</v>
      </c>
      <c r="C50" s="32">
        <v>2144.5</v>
      </c>
      <c r="D50" s="33">
        <v>1875.5</v>
      </c>
      <c r="E50" s="7">
        <v>9629.5</v>
      </c>
      <c r="F50" s="26">
        <f t="shared" si="15"/>
        <v>-2106.6000000000004</v>
      </c>
      <c r="G50" s="27">
        <f t="shared" si="0"/>
        <v>82.050255195507873</v>
      </c>
      <c r="H50" s="27">
        <f t="shared" si="16"/>
        <v>7754</v>
      </c>
      <c r="I50" s="27">
        <f t="shared" si="1"/>
        <v>513.43641695547853</v>
      </c>
      <c r="J50" s="27">
        <v>9847.1</v>
      </c>
      <c r="K50" s="27">
        <v>10073.6</v>
      </c>
    </row>
    <row r="51" spans="1:11" x14ac:dyDescent="0.25">
      <c r="A51" s="17" t="s">
        <v>37</v>
      </c>
      <c r="B51" s="37">
        <v>127.9</v>
      </c>
      <c r="C51" s="32">
        <v>401.3</v>
      </c>
      <c r="D51" s="33">
        <v>401.3</v>
      </c>
      <c r="E51" s="7">
        <v>0</v>
      </c>
      <c r="F51" s="26">
        <f t="shared" si="15"/>
        <v>-127.9</v>
      </c>
      <c r="G51" s="27">
        <f t="shared" si="0"/>
        <v>0</v>
      </c>
      <c r="H51" s="27">
        <f t="shared" si="16"/>
        <v>-401.3</v>
      </c>
      <c r="I51" s="27">
        <f t="shared" si="1"/>
        <v>0</v>
      </c>
      <c r="J51" s="27">
        <v>0</v>
      </c>
      <c r="K51" s="27">
        <v>0</v>
      </c>
    </row>
    <row r="52" spans="1:11" ht="31.5" x14ac:dyDescent="0.25">
      <c r="A52" s="1" t="s">
        <v>24</v>
      </c>
      <c r="B52" s="37">
        <f>B53+B58+B59+B60</f>
        <v>2282865.6999999997</v>
      </c>
      <c r="C52" s="6">
        <f>C53+C58+C59+C60</f>
        <v>1634173.2999999998</v>
      </c>
      <c r="D52" s="6">
        <f t="shared" ref="D52:K52" si="17">D53+D58+D59+D60</f>
        <v>1534249.1999999997</v>
      </c>
      <c r="E52" s="7">
        <f t="shared" si="17"/>
        <v>1298063.4000000001</v>
      </c>
      <c r="F52" s="26">
        <f t="shared" si="17"/>
        <v>-984802.29999999993</v>
      </c>
      <c r="G52" s="27">
        <f t="shared" si="0"/>
        <v>56.861137297739425</v>
      </c>
      <c r="H52" s="27">
        <f t="shared" si="17"/>
        <v>-236185.79999999987</v>
      </c>
      <c r="I52" s="27">
        <f t="shared" si="1"/>
        <v>84.605773299409265</v>
      </c>
      <c r="J52" s="27">
        <f t="shared" si="17"/>
        <v>1037887.2</v>
      </c>
      <c r="K52" s="27">
        <f t="shared" si="17"/>
        <v>783033.5</v>
      </c>
    </row>
    <row r="53" spans="1:11" ht="48" customHeight="1" x14ac:dyDescent="0.25">
      <c r="A53" s="21" t="s">
        <v>38</v>
      </c>
      <c r="B53" s="37">
        <f>SUM(B54+B55+B56+B57)</f>
        <v>2291083.5999999996</v>
      </c>
      <c r="C53" s="6">
        <f>SUM(C54+C55+C56+C57)</f>
        <v>1639317.2999999998</v>
      </c>
      <c r="D53" s="26">
        <f t="shared" ref="D53:K53" si="18">SUM(D54+D55+D56+D57)</f>
        <v>1540383.1999999997</v>
      </c>
      <c r="E53" s="6">
        <f t="shared" si="18"/>
        <v>1298063.4000000001</v>
      </c>
      <c r="F53" s="26">
        <f t="shared" si="18"/>
        <v>-993020.2</v>
      </c>
      <c r="G53" s="27">
        <f t="shared" si="0"/>
        <v>56.657181780708498</v>
      </c>
      <c r="H53" s="27">
        <f t="shared" si="18"/>
        <v>-242319.79999999987</v>
      </c>
      <c r="I53" s="27">
        <f t="shared" si="1"/>
        <v>84.268862449291859</v>
      </c>
      <c r="J53" s="27">
        <f t="shared" si="18"/>
        <v>1037887.2</v>
      </c>
      <c r="K53" s="27">
        <f t="shared" si="18"/>
        <v>783033.5</v>
      </c>
    </row>
    <row r="54" spans="1:11" ht="31.5" x14ac:dyDescent="0.25">
      <c r="A54" s="8" t="s">
        <v>11</v>
      </c>
      <c r="B54" s="37">
        <v>48890</v>
      </c>
      <c r="C54" s="6">
        <v>66029</v>
      </c>
      <c r="D54" s="6">
        <v>66029</v>
      </c>
      <c r="E54" s="6">
        <v>0</v>
      </c>
      <c r="F54" s="26">
        <f>E54-B54</f>
        <v>-48890</v>
      </c>
      <c r="G54" s="27">
        <f t="shared" si="0"/>
        <v>0</v>
      </c>
      <c r="H54" s="27">
        <f>E54-D54</f>
        <v>-66029</v>
      </c>
      <c r="I54" s="27">
        <f t="shared" si="1"/>
        <v>0</v>
      </c>
      <c r="J54" s="27">
        <v>0</v>
      </c>
      <c r="K54" s="27">
        <v>0</v>
      </c>
    </row>
    <row r="55" spans="1:11" ht="47.25" x14ac:dyDescent="0.25">
      <c r="A55" s="14" t="s">
        <v>12</v>
      </c>
      <c r="B55" s="37">
        <v>1436076.6</v>
      </c>
      <c r="C55" s="6">
        <v>800003.8</v>
      </c>
      <c r="D55" s="26">
        <v>701069.7</v>
      </c>
      <c r="E55" s="7">
        <v>573450.9</v>
      </c>
      <c r="F55" s="26">
        <f t="shared" ref="F55:F60" si="19">E55-B55</f>
        <v>-862625.70000000007</v>
      </c>
      <c r="G55" s="27">
        <f t="shared" si="0"/>
        <v>39.93177661971513</v>
      </c>
      <c r="H55" s="27">
        <f t="shared" ref="H55:H60" si="20">E55-D55</f>
        <v>-127618.79999999993</v>
      </c>
      <c r="I55" s="27">
        <f t="shared" si="1"/>
        <v>81.796560313475268</v>
      </c>
      <c r="J55" s="27">
        <v>309853.7</v>
      </c>
      <c r="K55" s="27">
        <v>55000</v>
      </c>
    </row>
    <row r="56" spans="1:11" ht="31.5" x14ac:dyDescent="0.25">
      <c r="A56" s="14" t="s">
        <v>5</v>
      </c>
      <c r="B56" s="37">
        <v>785053.2</v>
      </c>
      <c r="C56" s="32">
        <v>746518.6</v>
      </c>
      <c r="D56" s="33">
        <v>746518.6</v>
      </c>
      <c r="E56" s="7">
        <v>693766.8</v>
      </c>
      <c r="F56" s="26">
        <f t="shared" si="19"/>
        <v>-91286.399999999907</v>
      </c>
      <c r="G56" s="27">
        <f t="shared" si="0"/>
        <v>88.371947276948887</v>
      </c>
      <c r="H56" s="27">
        <f t="shared" si="20"/>
        <v>-52751.79999999993</v>
      </c>
      <c r="I56" s="27">
        <f t="shared" si="1"/>
        <v>92.933625498413576</v>
      </c>
      <c r="J56" s="27">
        <v>697137.2</v>
      </c>
      <c r="K56" s="27">
        <v>697137.2</v>
      </c>
    </row>
    <row r="57" spans="1:11" x14ac:dyDescent="0.25">
      <c r="A57" s="11" t="s">
        <v>6</v>
      </c>
      <c r="B57" s="37">
        <v>21063.8</v>
      </c>
      <c r="C57" s="6">
        <v>26765.9</v>
      </c>
      <c r="D57" s="6">
        <v>26765.9</v>
      </c>
      <c r="E57" s="7">
        <v>30845.7</v>
      </c>
      <c r="F57" s="26">
        <f t="shared" si="19"/>
        <v>9781.9000000000015</v>
      </c>
      <c r="G57" s="27">
        <f t="shared" si="0"/>
        <v>146.43938890418633</v>
      </c>
      <c r="H57" s="27">
        <f t="shared" si="20"/>
        <v>4079.7999999999993</v>
      </c>
      <c r="I57" s="27">
        <f t="shared" si="1"/>
        <v>115.24252873992656</v>
      </c>
      <c r="J57" s="27">
        <v>30896.3</v>
      </c>
      <c r="K57" s="27">
        <v>30896.3</v>
      </c>
    </row>
    <row r="58" spans="1:11" x14ac:dyDescent="0.25">
      <c r="A58" s="22" t="s">
        <v>39</v>
      </c>
      <c r="B58" s="39">
        <v>50</v>
      </c>
      <c r="C58" s="34">
        <v>50</v>
      </c>
      <c r="D58" s="33">
        <v>50</v>
      </c>
      <c r="E58" s="7">
        <v>0</v>
      </c>
      <c r="F58" s="26">
        <f t="shared" si="19"/>
        <v>-50</v>
      </c>
      <c r="G58" s="27">
        <f t="shared" si="0"/>
        <v>0</v>
      </c>
      <c r="H58" s="27">
        <f t="shared" si="20"/>
        <v>-50</v>
      </c>
      <c r="I58" s="27">
        <f t="shared" si="1"/>
        <v>0</v>
      </c>
      <c r="J58" s="27">
        <v>0</v>
      </c>
      <c r="K58" s="27">
        <v>0</v>
      </c>
    </row>
    <row r="59" spans="1:11" ht="120" x14ac:dyDescent="0.25">
      <c r="A59" s="23" t="s">
        <v>40</v>
      </c>
      <c r="B59" s="39">
        <v>36252.400000000001</v>
      </c>
      <c r="C59" s="34">
        <v>2512</v>
      </c>
      <c r="D59" s="33">
        <v>22696.3</v>
      </c>
      <c r="E59" s="7">
        <v>0</v>
      </c>
      <c r="F59" s="26">
        <f t="shared" si="19"/>
        <v>-36252.400000000001</v>
      </c>
      <c r="G59" s="27">
        <f t="shared" si="0"/>
        <v>0</v>
      </c>
      <c r="H59" s="27">
        <f t="shared" si="20"/>
        <v>-22696.3</v>
      </c>
      <c r="I59" s="27">
        <f t="shared" si="1"/>
        <v>0</v>
      </c>
      <c r="J59" s="27">
        <v>0</v>
      </c>
      <c r="K59" s="27">
        <v>0</v>
      </c>
    </row>
    <row r="60" spans="1:11" ht="60" x14ac:dyDescent="0.25">
      <c r="A60" s="23" t="s">
        <v>41</v>
      </c>
      <c r="B60" s="39">
        <v>-44520.3</v>
      </c>
      <c r="C60" s="34">
        <v>-7706</v>
      </c>
      <c r="D60" s="33">
        <v>-28880.3</v>
      </c>
      <c r="E60" s="7">
        <v>0</v>
      </c>
      <c r="F60" s="26">
        <f t="shared" si="19"/>
        <v>44520.3</v>
      </c>
      <c r="G60" s="27">
        <f t="shared" si="0"/>
        <v>0</v>
      </c>
      <c r="H60" s="27">
        <f t="shared" si="20"/>
        <v>28880.3</v>
      </c>
      <c r="I60" s="27">
        <f t="shared" si="1"/>
        <v>0</v>
      </c>
      <c r="J60" s="27">
        <v>0</v>
      </c>
      <c r="K60" s="27">
        <v>0</v>
      </c>
    </row>
    <row r="61" spans="1:11" ht="27" customHeight="1" x14ac:dyDescent="0.25">
      <c r="A61" s="25" t="s">
        <v>4</v>
      </c>
      <c r="B61" s="39">
        <f>SUM(B14+B52)</f>
        <v>3677517.8</v>
      </c>
      <c r="C61" s="26">
        <f>SUM(C14+C52)</f>
        <v>3247770.8</v>
      </c>
      <c r="D61" s="7">
        <f>SUM(D14+D52)</f>
        <v>3212919.5</v>
      </c>
      <c r="E61" s="7">
        <f>SUM(E14+E52)</f>
        <v>3057376.2</v>
      </c>
      <c r="F61" s="26">
        <f>SUM(F14+F52)</f>
        <v>-620141.59999999986</v>
      </c>
      <c r="G61" s="27">
        <f t="shared" si="0"/>
        <v>83.136951777636554</v>
      </c>
      <c r="H61" s="27">
        <f>SUM(H14+H52)</f>
        <v>-155543.29999999987</v>
      </c>
      <c r="I61" s="27">
        <f t="shared" si="1"/>
        <v>95.158817393339618</v>
      </c>
      <c r="J61" s="27">
        <f>SUM(J14+J52)</f>
        <v>2885269</v>
      </c>
      <c r="K61" s="27">
        <f>SUM(K14+K52)</f>
        <v>2719196.7</v>
      </c>
    </row>
  </sheetData>
  <mergeCells count="23">
    <mergeCell ref="F11:F12"/>
    <mergeCell ref="G11:G12"/>
    <mergeCell ref="H11:H12"/>
    <mergeCell ref="I11:I12"/>
    <mergeCell ref="A7:K7"/>
    <mergeCell ref="A8:A12"/>
    <mergeCell ref="J8:J12"/>
    <mergeCell ref="K8:K12"/>
    <mergeCell ref="F10:G10"/>
    <mergeCell ref="H10:I10"/>
    <mergeCell ref="B8:B12"/>
    <mergeCell ref="E8:I8"/>
    <mergeCell ref="C8:D8"/>
    <mergeCell ref="C9:C12"/>
    <mergeCell ref="D9:D12"/>
    <mergeCell ref="E9:E12"/>
    <mergeCell ref="F9:I9"/>
    <mergeCell ref="A1:K1"/>
    <mergeCell ref="A3:K3"/>
    <mergeCell ref="A4:M4"/>
    <mergeCell ref="A5:M5"/>
    <mergeCell ref="A6:M6"/>
    <mergeCell ref="A2:K2"/>
  </mergeCells>
  <pageMargins left="0.59055118110236227" right="0.19685039370078741" top="0.78740157480314965" bottom="0.19685039370078741" header="0.31496062992125984" footer="0.31496062992125984"/>
  <pageSetup paperSize="9" scale="75" fitToHeight="0" orientation="landscape" r:id="rId1"/>
  <headerFooter differentFirst="1">
    <oddHeader>&amp;C&amp;P</oddHeader>
  </headerFooter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доходах 2024-2028</vt:lpstr>
      <vt:lpstr>'сведения о доходах 2024-2028'!Заголовки_для_печати</vt:lpstr>
      <vt:lpstr>'сведения о доходах 2024-2028'!Область_печати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khranina</dc:creator>
  <cp:lastModifiedBy>Ирина А. Пастух</cp:lastModifiedBy>
  <cp:lastPrinted>2025-11-12T04:07:10Z</cp:lastPrinted>
  <dcterms:created xsi:type="dcterms:W3CDTF">2010-06-24T00:59:50Z</dcterms:created>
  <dcterms:modified xsi:type="dcterms:W3CDTF">2025-11-12T04:08:00Z</dcterms:modified>
</cp:coreProperties>
</file>